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46216" yWindow="555" windowWidth="19440" windowHeight="14880" activeTab="1"/>
  </bookViews>
  <sheets>
    <sheet name="À LIRE" sheetId="5" r:id="rId1"/>
    <sheet name="Feuil1" sheetId="7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Véronique Brochu</author>
    <author>BROCHU</author>
  </authors>
  <commentList>
    <comment ref="B31" authorId="0">
      <text>
        <r>
          <rPr>
            <sz val="10"/>
            <rFont val="Tahoma"/>
            <family val="2"/>
          </rPr>
          <t>Taux horaire employé dans la réalisation du dit mandat.</t>
        </r>
      </text>
    </comment>
    <comment ref="B36" authorId="0">
      <text>
        <r>
          <rPr>
            <sz val="10"/>
            <rFont val="Tahoma"/>
            <family val="2"/>
          </rPr>
          <t>S'appliquer quand livraison du mandat demandé est plus rapide que ce que l'OBV offre.</t>
        </r>
      </text>
    </comment>
    <comment ref="B43" authorId="0">
      <text>
        <r>
          <rPr>
            <sz val="10"/>
            <rFont val="Tahoma"/>
            <family val="2"/>
          </rPr>
          <t>La location du matériel n'inclut pas la main-d'œuvre.
Ne pas oublier de facturer le taux horaire de la main-d'œuvre en plus.</t>
        </r>
      </text>
    </comment>
    <comment ref="C44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ici le minimum à charger</t>
        </r>
      </text>
    </comment>
    <comment ref="C45" authorId="1">
      <text>
        <r>
          <rPr>
            <b/>
            <sz val="9"/>
            <rFont val="Tahoma"/>
            <family val="2"/>
          </rPr>
          <t>BROCHU:</t>
        </r>
        <r>
          <rPr>
            <sz val="9"/>
            <rFont val="Tahoma"/>
            <family val="2"/>
          </rPr>
          <t xml:space="preserve">
taux est changé puisque nous achetons de nouvelles batteries</t>
        </r>
      </text>
    </comment>
    <comment ref="B61" authorId="0">
      <text>
        <r>
          <rPr>
            <sz val="10"/>
            <rFont val="Tahoma"/>
            <family val="2"/>
          </rPr>
          <t>Si l'ODS est pour un acteur gouvernemental (ministère), retirer la mention "offre valable 30 jours ouvrables". Rarement en mesure de respecter ce délai.</t>
        </r>
      </text>
    </comment>
  </commentList>
</comments>
</file>

<file path=xl/comments2.xml><?xml version="1.0" encoding="utf-8"?>
<comments xmlns="http://schemas.openxmlformats.org/spreadsheetml/2006/main">
  <authors>
    <author>Véronique Brochu</author>
    <author>PDE</author>
  </authors>
  <commentList>
    <comment ref="F7" authorId="0">
      <text>
        <r>
          <rPr>
            <b/>
            <sz val="10"/>
            <rFont val="Tahoma"/>
            <family val="2"/>
          </rPr>
          <t>Véronique Brochu:</t>
        </r>
        <r>
          <rPr>
            <sz val="10"/>
            <rFont val="Tahoma"/>
            <family val="2"/>
          </rPr>
          <t xml:space="preserve">
nom de l'ODS</t>
        </r>
      </text>
    </comment>
    <comment ref="F10" authorId="0">
      <text>
        <r>
          <rPr>
            <b/>
            <sz val="10"/>
            <rFont val="Tahoma"/>
            <family val="2"/>
          </rPr>
          <t>Véronique Brochu:</t>
        </r>
        <r>
          <rPr>
            <sz val="10"/>
            <rFont val="Tahoma"/>
            <family val="2"/>
          </rPr>
          <t xml:space="preserve">
documents ou fichiers livrés à la suite de la réalisation de l'Ods</t>
        </r>
      </text>
    </comment>
    <comment ref="B25" authorId="1">
      <text>
        <r>
          <rPr>
            <b/>
            <sz val="9"/>
            <rFont val="Tahoma"/>
            <family val="2"/>
          </rPr>
          <t>PDE:</t>
        </r>
        <r>
          <rPr>
            <sz val="9"/>
            <rFont val="Tahoma"/>
            <family val="2"/>
          </rPr>
          <t xml:space="preserve">
Intégrer le temps de préparation de ppt + invitation + préparation de l'atelier de consultation
</t>
        </r>
      </text>
    </comment>
    <comment ref="B26" authorId="1">
      <text>
        <r>
          <rPr>
            <b/>
            <sz val="9"/>
            <rFont val="Tahoma"/>
            <family val="2"/>
          </rPr>
          <t xml:space="preserve">heures planifiée pour la consultation pour le nombre de personnes nécessaires à la comm = coordo + direction + 1ou 2 chargés de projets
</t>
        </r>
      </text>
    </comment>
  </commentList>
</comments>
</file>

<file path=xl/sharedStrings.xml><?xml version="1.0" encoding="utf-8"?>
<sst xmlns="http://schemas.openxmlformats.org/spreadsheetml/2006/main" count="145" uniqueCount="140">
  <si>
    <t>Soumission</t>
  </si>
  <si>
    <t>À l’attention de :</t>
  </si>
  <si>
    <t>Objet :</t>
  </si>
  <si>
    <t>Description</t>
  </si>
  <si>
    <t>Montant</t>
  </si>
  <si>
    <t>Sous-total</t>
  </si>
  <si>
    <t>TOTAL</t>
  </si>
  <si>
    <t>COMITÉ DE BASSIN VERSANT DE LA RIVIÈRE CHAUDIÈRE</t>
  </si>
  <si>
    <t>Tél. : 418-389-0476</t>
  </si>
  <si>
    <t>TPS</t>
  </si>
  <si>
    <t>TVQ</t>
  </si>
  <si>
    <t>Taxes</t>
  </si>
  <si>
    <t>Scott (Québec) G0S 3G0</t>
  </si>
  <si>
    <t>1442, route du Président-Kennedy, bureau 140</t>
  </si>
  <si>
    <t>Qté (h)</t>
  </si>
  <si>
    <t>Frais d'administration</t>
  </si>
  <si>
    <t xml:space="preserve">Frais de déplacements (km) </t>
  </si>
  <si>
    <t>Caractérisation des milieux naturels des deux sites visés</t>
  </si>
  <si>
    <t>Visite, description et mesure des sites visés</t>
  </si>
  <si>
    <t xml:space="preserve">Autres frais </t>
  </si>
  <si>
    <t>Analyse des données</t>
  </si>
  <si>
    <t>Révision des documents</t>
  </si>
  <si>
    <t xml:space="preserve">** Seuls les membres du COBARIC peuvent bénéficier de ses services. </t>
  </si>
  <si>
    <t>Rédaction du rapport (recommandations)</t>
  </si>
  <si>
    <t>Géomatique (gestion des données et cartes)</t>
  </si>
  <si>
    <t>Matériel terrain (positionnement LNHE)</t>
  </si>
  <si>
    <t>Frais d'adhésion au COBARIC (non taxables)</t>
  </si>
  <si>
    <t xml:space="preserve"> A/R/ du bureau</t>
  </si>
  <si>
    <t>Consignes pour compléter la feuille de soumission</t>
  </si>
  <si>
    <t xml:space="preserve">Taux horaire </t>
  </si>
  <si>
    <t>Coût au km</t>
  </si>
  <si>
    <t>Location de matériel</t>
  </si>
  <si>
    <t>Matériel</t>
  </si>
  <si>
    <t>UPE</t>
  </si>
  <si>
    <t xml:space="preserve">Voir protocole de location UPE </t>
  </si>
  <si>
    <t>Voir protocole de location drone</t>
  </si>
  <si>
    <t>Location de véhicule</t>
  </si>
  <si>
    <t>Coût de location réel</t>
  </si>
  <si>
    <t>Paiements/Versements</t>
  </si>
  <si>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1000$</t>
    </r>
  </si>
  <si>
    <t>&lt; 10 000$</t>
  </si>
  <si>
    <t>≥ 10 000$</t>
  </si>
  <si>
    <t xml:space="preserve">Offre valable 30 jours ouvrables </t>
  </si>
  <si>
    <t>Présentation du rapport et consultation</t>
  </si>
  <si>
    <t>Planification et communication</t>
  </si>
  <si>
    <t>Révision du plan d'intervention suite à la consultation</t>
  </si>
  <si>
    <t>Présentation et consultation</t>
  </si>
  <si>
    <r>
      <rPr>
        <sz val="11"/>
        <color theme="1"/>
        <rFont val="Montserrat SemiBold"/>
        <family val="2"/>
      </rPr>
      <t>Responsable :</t>
    </r>
    <r>
      <rPr>
        <sz val="11"/>
        <color theme="1"/>
        <rFont val="Montserrat"/>
        <family val="2"/>
      </rPr>
      <t xml:space="preserve"> NOM</t>
    </r>
  </si>
  <si>
    <t>Nom</t>
  </si>
  <si>
    <t>Titre</t>
  </si>
  <si>
    <t>Organisation</t>
  </si>
  <si>
    <t>Adresse</t>
  </si>
  <si>
    <t>courriel</t>
  </si>
  <si>
    <t>Coordination du projet</t>
  </si>
  <si>
    <t>Gestion du projet</t>
  </si>
  <si>
    <t>Définition des termes</t>
  </si>
  <si>
    <t>révision des documents</t>
  </si>
  <si>
    <t xml:space="preserve">main d'œuvre </t>
  </si>
  <si>
    <t>autres frais</t>
  </si>
  <si>
    <t>Caractérisation terrain, visite terrain</t>
  </si>
  <si>
    <t>Géomatique, cartographie</t>
  </si>
  <si>
    <t>Rédaction du rapport</t>
  </si>
  <si>
    <t>Km</t>
  </si>
  <si>
    <t>Drone Evo II</t>
  </si>
  <si>
    <t>Drone Mavic Mini</t>
  </si>
  <si>
    <t xml:space="preserve">Livrables : </t>
  </si>
  <si>
    <t>* Un contrat de service devra être rédigé entre le client et le COBARIC si la soumission est retenue.</t>
  </si>
  <si>
    <t>Acceptation de la soumission par</t>
  </si>
  <si>
    <t>Date</t>
  </si>
  <si>
    <t>*** Soumission valable 30 jours.</t>
  </si>
  <si>
    <t>Organismes municipaux</t>
  </si>
  <si>
    <t>****Les données recueillies dans le cadre de ce mandat pourraient être mises à contribution dans le cadre de la mise à jour du plan directeur de l'eau du COBARIC.</t>
  </si>
  <si>
    <t>Attention ici lorsque le mandat ne concerne pas des données prises par l'OBV, cela ne s'applique pas.</t>
  </si>
  <si>
    <t xml:space="preserve">Courantomètre </t>
  </si>
  <si>
    <t>orange COBARIC</t>
  </si>
  <si>
    <t>gris OBV-CA</t>
  </si>
  <si>
    <t>Hannah</t>
  </si>
  <si>
    <t>Sonde multiparamètres</t>
  </si>
  <si>
    <t>OBV-CA</t>
  </si>
  <si>
    <t>livrable demandant des échanges avec le mandataire pour sa production</t>
  </si>
  <si>
    <t xml:space="preserve">Planification et gestion du projet </t>
  </si>
  <si>
    <t>les frais d'admin ne se calculent pas sur les frais de déplacement ni sur le matériel</t>
  </si>
  <si>
    <t>Date : jj/mm/2023</t>
  </si>
  <si>
    <t>Tarif jour férié</t>
  </si>
  <si>
    <t>Taux de location à la 1/2 journée</t>
  </si>
  <si>
    <t>Temps et demi</t>
  </si>
  <si>
    <t>Tarif urgent (rush)</t>
  </si>
  <si>
    <t>Responsable de mandat</t>
  </si>
  <si>
    <t>Sinon, indiquer le nom du coordonnateur</t>
  </si>
  <si>
    <t>Si connu, indiquer directement le nom du chargé de projet responsable du projet.</t>
  </si>
  <si>
    <t>Temps terrain, déplacement</t>
  </si>
  <si>
    <t>Temps du coordo pour rencontres, relecture, communication avec le client, bilan post-mortem</t>
  </si>
  <si>
    <t>Temps du chargé de projets pour rencontres, bilan post-mortem</t>
  </si>
  <si>
    <t>Temps pour l'analyse des données (graphiques, tableaux)</t>
  </si>
  <si>
    <t>Temps pour rédiger le rapport</t>
  </si>
  <si>
    <t>Temps maximum ou nombre d'allers-retours maximum pour les échanges/corrections pour le livrable</t>
  </si>
  <si>
    <t>Temps de réalisation des cartes (2 h/carte), préparation des tablettes terrain, gestion des données</t>
  </si>
  <si>
    <t>Temps pour la révision de la direction, des communications</t>
  </si>
  <si>
    <t>Location du matériel</t>
  </si>
  <si>
    <t>Matériel d'arpentage, de pêche électrique</t>
  </si>
  <si>
    <t>Valider le membership selon la liste Excel : W:\Admin\Membership\2023-2024</t>
  </si>
  <si>
    <t>Drône (à facturer seulement si le drône est essentiel aux travaux)</t>
  </si>
  <si>
    <t>Les frais d’administration se calculent sur la main-d’œuvre seulement (ne pas inclure le frais de déplacement dans le calcul du 10 %  ou 15 % )</t>
  </si>
  <si>
    <t>Les frais d'administration permettent de compenser les frais généraux fixes de l'entreprise (téléphone, Internet, loyer, matériel informatique, services de la comptabilité (Francine))</t>
  </si>
  <si>
    <t>ODS Citoyens</t>
  </si>
  <si>
    <t>Frais d'adhésion (non taxable)</t>
  </si>
  <si>
    <t>1. Proposer une visite finale avec présentation des rapports et travaux proposés</t>
  </si>
  <si>
    <t>Facturer le service dans l'ODS</t>
  </si>
  <si>
    <t>Si proposition acceptée</t>
  </si>
  <si>
    <t>Si proposition refusée</t>
  </si>
  <si>
    <t>Fournir le rapport, facturer par la suite</t>
  </si>
  <si>
    <t>Fichier Excel seul est suffisant pour une ODS à un citoyen.</t>
  </si>
  <si>
    <t>Taux horaire</t>
  </si>
  <si>
    <t>dans la réalisation du mandat</t>
  </si>
  <si>
    <t>Temps double</t>
  </si>
  <si>
    <t>Kilométrage</t>
  </si>
  <si>
    <t>Soumission signée obligatoire. / Word ODS et entente non nécessaire.</t>
  </si>
  <si>
    <t>Word ODS, entente ou bon de commande obligatoire.</t>
  </si>
  <si>
    <t>À retirer quand l'ODS est pour un acteur gouvernemental</t>
  </si>
  <si>
    <t>Modalités de paiement</t>
  </si>
  <si>
    <t>OBV</t>
  </si>
  <si>
    <t>Associations/Scolaire/Citoyens/Fermes</t>
  </si>
  <si>
    <t>Banque d'heures</t>
  </si>
  <si>
    <t>Facturation au mois. Si moins de 500$, reporter la facturation au mois suivant.</t>
  </si>
  <si>
    <t>Tarif horaire municipal hors BV ou non membre</t>
  </si>
  <si>
    <t>Résolution CE53/12092023/006</t>
  </si>
  <si>
    <t>100$/h</t>
  </si>
  <si>
    <t>1 seul versement à la fin du mandat</t>
  </si>
  <si>
    <t>2 versements : 1. 40 % à la signature; 2. 60% à la livraison du mandat</t>
  </si>
  <si>
    <t>Plusieurs versements possible : 1. 40 % à la signature; 2. il peut y avoir différents pourcentages demandés sur facturation lors de l’atteinte d’étapes spécifiques (à détailler dans l'ODS)</t>
  </si>
  <si>
    <t>refacturation de montants</t>
  </si>
  <si>
    <t>1 frais</t>
  </si>
  <si>
    <t>notamment pour le SSRC. On charge au complet la facture séparée par municipalité avec 100% des taxes. On charge 1 frais administratif correspondant à 1 heure de travail par mun.</t>
  </si>
  <si>
    <t>taxable</t>
  </si>
  <si>
    <t>Universités, firmes privées, autres entreprises et gouvernement</t>
  </si>
  <si>
    <t>80 $, applicable seulement milieu municipal</t>
  </si>
  <si>
    <t>Échosondeur</t>
  </si>
  <si>
    <t>taux</t>
  </si>
  <si>
    <t>Gestion</t>
  </si>
  <si>
    <t>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</si>
</sst>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Montserrat"/>
      <family val="2"/>
    </font>
    <font>
      <u val="single"/>
      <sz val="11"/>
      <color theme="10"/>
      <name val="Montserrat"/>
      <family val="2"/>
    </font>
    <font>
      <b/>
      <i/>
      <sz val="11"/>
      <color theme="1"/>
      <name val="Montserrat"/>
      <family val="2"/>
    </font>
    <font>
      <sz val="11"/>
      <color theme="1"/>
      <name val="Montserrat ExtraBold"/>
      <family val="2"/>
    </font>
    <font>
      <sz val="11"/>
      <color theme="1"/>
      <name val="Montserrat SemiBold"/>
      <family val="2"/>
    </font>
    <font>
      <sz val="12"/>
      <color theme="1"/>
      <name val="Montserrat ExtraBold"/>
      <family val="2"/>
    </font>
    <font>
      <b/>
      <sz val="11"/>
      <color theme="1"/>
      <name val="Montserrat"/>
      <family val="2"/>
    </font>
    <font>
      <sz val="11"/>
      <color rgb="FFFF0000"/>
      <name val="Montserrat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Montserrat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8BCB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23">
    <xf numFmtId="0" fontId="0" fillId="0" borderId="0" xfId="0"/>
    <xf numFmtId="0" fontId="3" fillId="0" borderId="0" xfId="0" applyFont="1"/>
    <xf numFmtId="0" fontId="14" fillId="0" borderId="0" xfId="0" applyFont="1"/>
    <xf numFmtId="0" fontId="0" fillId="0" borderId="1" xfId="0" applyBorder="1" applyAlignment="1">
      <alignment vertical="top" wrapText="1"/>
    </xf>
    <xf numFmtId="6" fontId="0" fillId="0" borderId="1" xfId="0" applyNumberFormat="1" applyBorder="1"/>
    <xf numFmtId="0" fontId="0" fillId="0" borderId="1" xfId="0" applyBorder="1" applyAlignment="1">
      <alignment vertical="top"/>
    </xf>
    <xf numFmtId="8" fontId="0" fillId="0" borderId="1" xfId="0" applyNumberFormat="1" applyBorder="1"/>
    <xf numFmtId="0" fontId="1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17" fillId="0" borderId="0" xfId="0" applyFont="1"/>
    <xf numFmtId="0" fontId="13" fillId="0" borderId="0" xfId="0" applyFont="1"/>
    <xf numFmtId="0" fontId="18" fillId="0" borderId="0" xfId="0" applyFont="1"/>
    <xf numFmtId="44" fontId="0" fillId="0" borderId="1" xfId="20" applyFont="1" applyBorder="1"/>
    <xf numFmtId="0" fontId="3" fillId="0" borderId="2" xfId="0" applyFont="1" applyBorder="1"/>
    <xf numFmtId="9" fontId="0" fillId="0" borderId="1" xfId="0" applyNumberFormat="1" applyBorder="1" applyAlignment="1">
      <alignment horizontal="center" wrapText="1"/>
    </xf>
    <xf numFmtId="0" fontId="19" fillId="0" borderId="0" xfId="0" applyFont="1"/>
    <xf numFmtId="6" fontId="19" fillId="0" borderId="0" xfId="0" applyNumberFormat="1" applyFont="1"/>
    <xf numFmtId="0" fontId="20" fillId="0" borderId="0" xfId="0" applyFont="1"/>
    <xf numFmtId="8" fontId="3" fillId="0" borderId="0" xfId="0" applyNumberFormat="1" applyFont="1"/>
    <xf numFmtId="0" fontId="10" fillId="0" borderId="0" xfId="0" applyFont="1"/>
    <xf numFmtId="6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21" applyFont="1" applyFill="1" applyAlignment="1" applyProtection="1">
      <alignment horizontal="right"/>
      <protection/>
    </xf>
    <xf numFmtId="0" fontId="7" fillId="0" borderId="0" xfId="0" applyFont="1"/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3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8" fontId="3" fillId="0" borderId="8" xfId="0" applyNumberFormat="1" applyFont="1" applyBorder="1" applyAlignment="1">
      <alignment horizontal="right"/>
    </xf>
    <xf numFmtId="8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7" xfId="0" applyFont="1" applyBorder="1"/>
    <xf numFmtId="0" fontId="10" fillId="0" borderId="7" xfId="0" applyFont="1" applyBorder="1" applyAlignment="1">
      <alignment horizontal="center"/>
    </xf>
    <xf numFmtId="0" fontId="5" fillId="0" borderId="10" xfId="0" applyFont="1" applyBorder="1"/>
    <xf numFmtId="0" fontId="3" fillId="0" borderId="10" xfId="0" applyFont="1" applyBorder="1" applyAlignment="1">
      <alignment horizontal="left"/>
    </xf>
    <xf numFmtId="8" fontId="3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0" fontId="6" fillId="0" borderId="14" xfId="0" applyFont="1" applyBorder="1"/>
    <xf numFmtId="8" fontId="6" fillId="0" borderId="15" xfId="20" applyNumberFormat="1" applyFont="1" applyFill="1" applyBorder="1" applyAlignment="1">
      <alignment horizontal="right" vertical="top" wrapText="1"/>
    </xf>
    <xf numFmtId="0" fontId="9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8" fontId="3" fillId="0" borderId="8" xfId="0" applyNumberFormat="1" applyFont="1" applyBorder="1" applyAlignment="1">
      <alignment horizontal="right" vertical="center"/>
    </xf>
    <xf numFmtId="8" fontId="3" fillId="0" borderId="11" xfId="0" applyNumberFormat="1" applyFont="1" applyBorder="1" applyAlignment="1">
      <alignment horizontal="right" vertical="center"/>
    </xf>
    <xf numFmtId="0" fontId="3" fillId="0" borderId="18" xfId="0" applyFont="1" applyBorder="1"/>
    <xf numFmtId="9" fontId="3" fillId="0" borderId="19" xfId="0" applyNumberFormat="1" applyFont="1" applyBorder="1" applyAlignment="1">
      <alignment horizontal="center" vertical="center"/>
    </xf>
    <xf numFmtId="8" fontId="3" fillId="0" borderId="7" xfId="0" applyNumberFormat="1" applyFont="1" applyBorder="1" applyAlignment="1">
      <alignment horizontal="right" vertical="center"/>
    </xf>
    <xf numFmtId="8" fontId="3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7" xfId="0" applyFont="1" applyBorder="1" applyAlignment="1">
      <alignment horizontal="right"/>
    </xf>
    <xf numFmtId="8" fontId="6" fillId="0" borderId="11" xfId="20" applyNumberFormat="1" applyFont="1" applyFill="1" applyBorder="1" applyAlignment="1">
      <alignment horizontal="right" vertical="top" wrapText="1"/>
    </xf>
    <xf numFmtId="0" fontId="3" fillId="0" borderId="20" xfId="0" applyFont="1" applyBorder="1"/>
    <xf numFmtId="0" fontId="3" fillId="0" borderId="21" xfId="0" applyFont="1" applyBorder="1"/>
    <xf numFmtId="0" fontId="6" fillId="0" borderId="21" xfId="0" applyFont="1" applyBorder="1" applyAlignment="1">
      <alignment horizontal="right"/>
    </xf>
    <xf numFmtId="0" fontId="6" fillId="0" borderId="21" xfId="0" applyFont="1" applyBorder="1"/>
    <xf numFmtId="0" fontId="6" fillId="0" borderId="22" xfId="0" applyFont="1" applyBorder="1" applyAlignment="1">
      <alignment horizontal="right"/>
    </xf>
    <xf numFmtId="8" fontId="6" fillId="0" borderId="23" xfId="2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8" fillId="0" borderId="25" xfId="0" applyFont="1" applyBorder="1" applyAlignment="1">
      <alignment horizontal="right"/>
    </xf>
    <xf numFmtId="0" fontId="6" fillId="0" borderId="25" xfId="0" applyFont="1" applyBorder="1"/>
    <xf numFmtId="0" fontId="8" fillId="0" borderId="26" xfId="0" applyFont="1" applyBorder="1" applyAlignment="1">
      <alignment horizontal="center"/>
    </xf>
    <xf numFmtId="8" fontId="8" fillId="0" borderId="27" xfId="2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4" fillId="0" borderId="0" xfId="0" applyFont="1"/>
    <xf numFmtId="6" fontId="24" fillId="0" borderId="0" xfId="0" applyNumberFormat="1" applyFont="1"/>
    <xf numFmtId="0" fontId="0" fillId="0" borderId="0" xfId="0" applyAlignment="1">
      <alignment vertical="top"/>
    </xf>
    <xf numFmtId="6" fontId="0" fillId="0" borderId="0" xfId="0" applyNumberFormat="1" applyAlignment="1">
      <alignment horizontal="center"/>
    </xf>
    <xf numFmtId="0" fontId="23" fillId="2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0" xfId="0" applyFont="1"/>
    <xf numFmtId="0" fontId="16" fillId="0" borderId="0" xfId="0" applyFont="1" applyAlignment="1">
      <alignment vertical="top"/>
    </xf>
    <xf numFmtId="0" fontId="25" fillId="0" borderId="0" xfId="0" applyFont="1" applyAlignment="1">
      <alignment wrapText="1"/>
    </xf>
    <xf numFmtId="44" fontId="0" fillId="0" borderId="0" xfId="20" applyFont="1"/>
    <xf numFmtId="164" fontId="0" fillId="0" borderId="0" xfId="20" applyNumberFormat="1" applyFont="1"/>
    <xf numFmtId="0" fontId="0" fillId="0" borderId="0" xfId="0" applyAlignment="1">
      <alignment horizontal="center"/>
    </xf>
    <xf numFmtId="6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44" fontId="0" fillId="3" borderId="1" xfId="20" applyFont="1" applyFill="1" applyBorder="1"/>
    <xf numFmtId="8" fontId="9" fillId="0" borderId="9" xfId="0" applyNumberFormat="1" applyFont="1" applyBorder="1" applyAlignment="1">
      <alignment horizontal="right"/>
    </xf>
    <xf numFmtId="9" fontId="24" fillId="0" borderId="2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25" xfId="0" applyFont="1" applyBorder="1" applyAlignment="1">
      <alignment horizontal="left" wrapText="1"/>
    </xf>
    <xf numFmtId="44" fontId="0" fillId="3" borderId="29" xfId="20" applyFont="1" applyFill="1" applyBorder="1"/>
    <xf numFmtId="0" fontId="0" fillId="0" borderId="3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44" fontId="24" fillId="3" borderId="1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Lien hypertext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123825</xdr:rowOff>
    </xdr:from>
    <xdr:to>
      <xdr:col>3</xdr:col>
      <xdr:colOff>514350</xdr:colOff>
      <xdr:row>5</xdr:row>
      <xdr:rowOff>171450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04800"/>
          <a:ext cx="1190625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zoomScale="130" zoomScaleNormal="130" workbookViewId="0" topLeftCell="B31">
      <selection activeCell="F34" sqref="F34"/>
    </sheetView>
  </sheetViews>
  <sheetFormatPr defaultColWidth="11.421875" defaultRowHeight="15"/>
  <cols>
    <col min="1" max="1" width="24.57421875" style="0" customWidth="1"/>
    <col min="2" max="2" width="40.00390625" style="0" customWidth="1"/>
    <col min="3" max="3" width="33.8515625" style="0" customWidth="1"/>
    <col min="6" max="6" width="34.00390625" style="0" customWidth="1"/>
  </cols>
  <sheetData>
    <row r="1" ht="18">
      <c r="B1" s="2" t="s">
        <v>28</v>
      </c>
    </row>
    <row r="2" ht="18">
      <c r="B2" s="2"/>
    </row>
    <row r="3" spans="1:2" ht="15">
      <c r="A3" s="12" t="s">
        <v>87</v>
      </c>
      <c r="B3" t="s">
        <v>89</v>
      </c>
    </row>
    <row r="4" spans="1:2" ht="15">
      <c r="A4" s="12"/>
      <c r="B4" t="s">
        <v>88</v>
      </c>
    </row>
    <row r="5" ht="15">
      <c r="A5" s="12" t="s">
        <v>55</v>
      </c>
    </row>
    <row r="6" spans="1:3" ht="15">
      <c r="A6" s="13" t="s">
        <v>57</v>
      </c>
      <c r="B6" t="s">
        <v>53</v>
      </c>
      <c r="C6" t="s">
        <v>91</v>
      </c>
    </row>
    <row r="7" spans="2:3" ht="15">
      <c r="B7" t="s">
        <v>54</v>
      </c>
      <c r="C7" t="s">
        <v>92</v>
      </c>
    </row>
    <row r="8" spans="2:3" ht="15">
      <c r="B8" t="s">
        <v>59</v>
      </c>
      <c r="C8" t="s">
        <v>90</v>
      </c>
    </row>
    <row r="9" spans="2:3" ht="15">
      <c r="B9" t="s">
        <v>20</v>
      </c>
      <c r="C9" t="s">
        <v>93</v>
      </c>
    </row>
    <row r="10" spans="2:3" ht="15">
      <c r="B10" t="s">
        <v>61</v>
      </c>
      <c r="C10" t="s">
        <v>94</v>
      </c>
    </row>
    <row r="11" spans="2:3" ht="28.8">
      <c r="B11" s="23" t="s">
        <v>79</v>
      </c>
      <c r="C11" s="24" t="s">
        <v>95</v>
      </c>
    </row>
    <row r="12" spans="2:3" ht="15">
      <c r="B12" t="s">
        <v>60</v>
      </c>
      <c r="C12" t="s">
        <v>96</v>
      </c>
    </row>
    <row r="14" spans="1:3" ht="15">
      <c r="A14" s="13" t="s">
        <v>58</v>
      </c>
      <c r="B14" t="s">
        <v>56</v>
      </c>
      <c r="C14" t="s">
        <v>97</v>
      </c>
    </row>
    <row r="15" spans="2:3" ht="15">
      <c r="B15" t="s">
        <v>98</v>
      </c>
      <c r="C15" t="s">
        <v>99</v>
      </c>
    </row>
    <row r="16" ht="15">
      <c r="C16" t="s">
        <v>101</v>
      </c>
    </row>
    <row r="17" spans="2:5" ht="15">
      <c r="B17" t="s">
        <v>105</v>
      </c>
      <c r="C17" t="s">
        <v>135</v>
      </c>
      <c r="D17" s="84"/>
      <c r="E17" s="85"/>
    </row>
    <row r="18" spans="3:5" ht="15">
      <c r="C18" t="s">
        <v>100</v>
      </c>
      <c r="D18" s="17"/>
      <c r="E18" s="18"/>
    </row>
    <row r="20" spans="1:2" ht="15">
      <c r="A20" s="12"/>
      <c r="B20" s="12" t="s">
        <v>102</v>
      </c>
    </row>
    <row r="21" spans="1:2" ht="15">
      <c r="A21" s="12"/>
      <c r="B21" s="12" t="s">
        <v>103</v>
      </c>
    </row>
    <row r="22" ht="15">
      <c r="A22" s="12" t="s">
        <v>104</v>
      </c>
    </row>
    <row r="23" ht="15">
      <c r="B23" t="s">
        <v>106</v>
      </c>
    </row>
    <row r="24" spans="2:3" ht="15">
      <c r="B24" t="s">
        <v>108</v>
      </c>
      <c r="C24" t="s">
        <v>107</v>
      </c>
    </row>
    <row r="25" spans="2:3" ht="15">
      <c r="B25" t="s">
        <v>109</v>
      </c>
      <c r="C25" t="s">
        <v>110</v>
      </c>
    </row>
    <row r="27" ht="15">
      <c r="B27" t="s">
        <v>111</v>
      </c>
    </row>
    <row r="29" ht="15">
      <c r="B29" s="17"/>
    </row>
    <row r="30" ht="15">
      <c r="B30" s="17" t="s">
        <v>125</v>
      </c>
    </row>
    <row r="31" spans="1:3" ht="15">
      <c r="A31" s="12" t="s">
        <v>112</v>
      </c>
      <c r="B31" s="105" t="s">
        <v>29</v>
      </c>
      <c r="C31" s="105"/>
    </row>
    <row r="32" spans="1:4" ht="28.8">
      <c r="A32" s="90" t="s">
        <v>113</v>
      </c>
      <c r="B32" s="3" t="s">
        <v>134</v>
      </c>
      <c r="C32" s="4">
        <v>120</v>
      </c>
      <c r="D32" s="94"/>
    </row>
    <row r="33" spans="1:4" ht="15">
      <c r="A33" s="13"/>
      <c r="B33" s="3" t="s">
        <v>70</v>
      </c>
      <c r="C33" s="4">
        <v>80</v>
      </c>
      <c r="D33" s="94"/>
    </row>
    <row r="34" spans="2:4" ht="15">
      <c r="B34" s="5" t="s">
        <v>121</v>
      </c>
      <c r="C34" s="96">
        <v>60</v>
      </c>
      <c r="D34" s="94"/>
    </row>
    <row r="35" spans="2:4" ht="15">
      <c r="B35" s="5" t="s">
        <v>120</v>
      </c>
      <c r="C35" s="96">
        <v>60</v>
      </c>
      <c r="D35" s="94"/>
    </row>
    <row r="36" spans="2:3" ht="15">
      <c r="B36" s="5" t="s">
        <v>86</v>
      </c>
      <c r="C36" s="22" t="s">
        <v>114</v>
      </c>
    </row>
    <row r="37" spans="2:3" ht="15">
      <c r="B37" s="5" t="s">
        <v>124</v>
      </c>
      <c r="C37" s="22" t="s">
        <v>126</v>
      </c>
    </row>
    <row r="38" spans="2:3" ht="15">
      <c r="B38" s="5" t="s">
        <v>83</v>
      </c>
      <c r="C38" s="22" t="s">
        <v>85</v>
      </c>
    </row>
    <row r="39" spans="2:3" ht="15">
      <c r="B39" s="86"/>
      <c r="C39" s="87"/>
    </row>
    <row r="40" spans="1:3" ht="15">
      <c r="A40" s="12" t="s">
        <v>115</v>
      </c>
      <c r="B40" s="105" t="s">
        <v>62</v>
      </c>
      <c r="C40" s="105"/>
    </row>
    <row r="41" spans="2:4" ht="15">
      <c r="B41" s="3" t="s">
        <v>30</v>
      </c>
      <c r="C41" s="6">
        <v>0.68</v>
      </c>
      <c r="D41" s="93"/>
    </row>
    <row r="43" spans="2:3" ht="15">
      <c r="B43" s="105" t="s">
        <v>31</v>
      </c>
      <c r="C43" s="105"/>
    </row>
    <row r="44" spans="2:4" ht="15">
      <c r="B44" s="7" t="s">
        <v>32</v>
      </c>
      <c r="C44" s="7" t="s">
        <v>84</v>
      </c>
      <c r="D44" s="121" t="s">
        <v>139</v>
      </c>
    </row>
    <row r="45" spans="1:4" ht="15">
      <c r="A45" t="s">
        <v>74</v>
      </c>
      <c r="B45" s="9" t="s">
        <v>63</v>
      </c>
      <c r="C45" s="14">
        <v>75</v>
      </c>
      <c r="D45" s="122">
        <v>500</v>
      </c>
    </row>
    <row r="46" spans="2:4" ht="15">
      <c r="B46" s="9" t="s">
        <v>73</v>
      </c>
      <c r="C46" s="98">
        <v>75</v>
      </c>
      <c r="D46" s="122">
        <v>500</v>
      </c>
    </row>
    <row r="47" spans="2:4" ht="15">
      <c r="B47" s="9" t="s">
        <v>76</v>
      </c>
      <c r="C47" s="98">
        <v>25</v>
      </c>
      <c r="D47" s="122">
        <v>150</v>
      </c>
    </row>
    <row r="48" spans="2:4" ht="15">
      <c r="B48" s="9" t="s">
        <v>77</v>
      </c>
      <c r="C48" s="98">
        <v>50</v>
      </c>
      <c r="D48" s="122">
        <f aca="true" t="shared" si="0" ref="D45:D48">C48*2*5-C48*2-C48*1.5</f>
        <v>325</v>
      </c>
    </row>
    <row r="49" spans="2:4" ht="15">
      <c r="B49" s="97" t="s">
        <v>136</v>
      </c>
      <c r="C49" s="118">
        <v>50</v>
      </c>
      <c r="D49" s="122">
        <f>C49*2*5-C49*2-C49*1.5</f>
        <v>325</v>
      </c>
    </row>
    <row r="50" spans="1:4" ht="15">
      <c r="A50" t="s">
        <v>78</v>
      </c>
      <c r="B50" s="8" t="s">
        <v>33</v>
      </c>
      <c r="C50" s="119" t="s">
        <v>34</v>
      </c>
      <c r="D50" s="120"/>
    </row>
    <row r="51" spans="1:4" ht="15">
      <c r="A51" t="s">
        <v>75</v>
      </c>
      <c r="B51" s="8" t="s">
        <v>64</v>
      </c>
      <c r="C51" s="119" t="s">
        <v>35</v>
      </c>
      <c r="D51" s="120"/>
    </row>
    <row r="52" spans="2:4" ht="15">
      <c r="B52" s="8" t="s">
        <v>36</v>
      </c>
      <c r="C52" s="119" t="s">
        <v>37</v>
      </c>
      <c r="D52" s="120"/>
    </row>
    <row r="53" ht="15">
      <c r="F53" s="95" t="s">
        <v>133</v>
      </c>
    </row>
    <row r="54" spans="1:6" ht="15">
      <c r="A54" s="12" t="s">
        <v>119</v>
      </c>
      <c r="B54" s="106" t="s">
        <v>38</v>
      </c>
      <c r="C54" s="106"/>
      <c r="D54" s="106"/>
      <c r="E54" s="106"/>
      <c r="F54" s="88" t="s">
        <v>15</v>
      </c>
    </row>
    <row r="55" spans="1:6" ht="43.2">
      <c r="A55" s="23" t="s">
        <v>116</v>
      </c>
      <c r="B55" s="89" t="s">
        <v>39</v>
      </c>
      <c r="C55" s="107" t="s">
        <v>127</v>
      </c>
      <c r="D55" s="108"/>
      <c r="E55" s="108"/>
      <c r="F55" s="16">
        <v>0.15</v>
      </c>
    </row>
    <row r="56" spans="1:6" ht="30" customHeight="1">
      <c r="A56" s="104" t="s">
        <v>117</v>
      </c>
      <c r="B56" s="89" t="s">
        <v>40</v>
      </c>
      <c r="C56" s="102" t="s">
        <v>128</v>
      </c>
      <c r="D56" s="102"/>
      <c r="E56" s="103"/>
      <c r="F56" s="10">
        <v>0.15</v>
      </c>
    </row>
    <row r="57" spans="1:6" ht="15">
      <c r="A57" s="104"/>
      <c r="B57" s="109" t="s">
        <v>41</v>
      </c>
      <c r="C57" s="102" t="s">
        <v>129</v>
      </c>
      <c r="D57" s="102"/>
      <c r="E57" s="103"/>
      <c r="F57" s="100">
        <v>0.15</v>
      </c>
    </row>
    <row r="58" spans="1:6" ht="30" customHeight="1">
      <c r="A58" s="104"/>
      <c r="B58" s="109"/>
      <c r="C58" s="102"/>
      <c r="D58" s="102"/>
      <c r="E58" s="103"/>
      <c r="F58" s="101"/>
    </row>
    <row r="59" spans="2:6" ht="30.75" customHeight="1">
      <c r="B59" s="89" t="s">
        <v>122</v>
      </c>
      <c r="C59" s="102" t="s">
        <v>123</v>
      </c>
      <c r="D59" s="102"/>
      <c r="E59" s="103"/>
      <c r="F59" s="10">
        <v>0.15</v>
      </c>
    </row>
    <row r="60" spans="2:6" ht="46.5" customHeight="1">
      <c r="B60" s="89" t="s">
        <v>130</v>
      </c>
      <c r="C60" s="102" t="s">
        <v>132</v>
      </c>
      <c r="D60" s="102"/>
      <c r="E60" s="103"/>
      <c r="F60" s="10" t="s">
        <v>131</v>
      </c>
    </row>
    <row r="61" spans="1:6" ht="41.4">
      <c r="A61" s="92" t="s">
        <v>118</v>
      </c>
      <c r="B61" s="91" t="s">
        <v>42</v>
      </c>
      <c r="C61" s="11"/>
      <c r="D61" s="11"/>
      <c r="E61" s="11"/>
      <c r="F61" s="11"/>
    </row>
    <row r="62" ht="15">
      <c r="B62" s="17"/>
    </row>
  </sheetData>
  <mergeCells count="15">
    <mergeCell ref="F57:F58"/>
    <mergeCell ref="C59:E59"/>
    <mergeCell ref="C60:E60"/>
    <mergeCell ref="A56:A58"/>
    <mergeCell ref="B31:C31"/>
    <mergeCell ref="B40:C40"/>
    <mergeCell ref="B43:C43"/>
    <mergeCell ref="B54:E54"/>
    <mergeCell ref="C55:E55"/>
    <mergeCell ref="C56:E56"/>
    <mergeCell ref="B57:B58"/>
    <mergeCell ref="C57:E58"/>
    <mergeCell ref="C50:D50"/>
    <mergeCell ref="C51:D51"/>
    <mergeCell ref="C52:D5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ADA3-E9C2-48EE-B5B4-F5EE3023B14A}">
  <dimension ref="B2:L46"/>
  <sheetViews>
    <sheetView tabSelected="1" workbookViewId="0" topLeftCell="A22">
      <selection activeCell="M17" sqref="M17"/>
    </sheetView>
  </sheetViews>
  <sheetFormatPr defaultColWidth="11.421875" defaultRowHeight="15"/>
  <cols>
    <col min="1" max="1" width="11.421875" style="1" customWidth="1"/>
    <col min="2" max="2" width="5.8515625" style="1" customWidth="1"/>
    <col min="3" max="3" width="6.140625" style="1" customWidth="1"/>
    <col min="4" max="4" width="11.421875" style="1" customWidth="1"/>
    <col min="5" max="5" width="18.8515625" style="1" customWidth="1"/>
    <col min="6" max="6" width="4.7109375" style="1" customWidth="1"/>
    <col min="7" max="7" width="22.421875" style="1" customWidth="1"/>
    <col min="8" max="8" width="9.00390625" style="1" customWidth="1"/>
    <col min="9" max="9" width="13.140625" style="1" customWidth="1"/>
    <col min="10" max="10" width="15.140625" style="1" customWidth="1"/>
    <col min="11" max="11" width="11.421875" style="1" customWidth="1"/>
    <col min="12" max="12" width="12.28125" style="1" bestFit="1" customWidth="1"/>
    <col min="13" max="16384" width="11.421875" style="1" customWidth="1"/>
  </cols>
  <sheetData>
    <row r="2" spans="5:10" ht="18">
      <c r="E2" s="25" t="s">
        <v>7</v>
      </c>
      <c r="J2" s="26" t="s">
        <v>0</v>
      </c>
    </row>
    <row r="3" spans="5:10" ht="15">
      <c r="E3" s="27" t="s">
        <v>13</v>
      </c>
      <c r="J3" s="28" t="s">
        <v>82</v>
      </c>
    </row>
    <row r="4" ht="15">
      <c r="E4" s="27" t="s">
        <v>12</v>
      </c>
    </row>
    <row r="5" spans="5:10" ht="15">
      <c r="E5" s="1" t="s">
        <v>8</v>
      </c>
      <c r="J5" s="28" t="s">
        <v>47</v>
      </c>
    </row>
    <row r="6" ht="15">
      <c r="J6" s="29" t="s">
        <v>52</v>
      </c>
    </row>
    <row r="7" spans="2:7" ht="15">
      <c r="B7" s="30" t="s">
        <v>1</v>
      </c>
      <c r="F7" s="116" t="s">
        <v>2</v>
      </c>
      <c r="G7" s="116"/>
    </row>
    <row r="8" spans="2:10" ht="19.5" customHeight="1">
      <c r="B8" s="1" t="s">
        <v>48</v>
      </c>
      <c r="F8" s="83"/>
      <c r="G8" s="83"/>
      <c r="H8" s="83"/>
      <c r="I8" s="83"/>
      <c r="J8" s="83"/>
    </row>
    <row r="9" spans="2:10" ht="18" customHeight="1">
      <c r="B9" s="114" t="s">
        <v>49</v>
      </c>
      <c r="C9" s="114"/>
      <c r="D9" s="114"/>
      <c r="E9" s="114"/>
      <c r="F9" s="83"/>
      <c r="G9" s="83"/>
      <c r="H9" s="83"/>
      <c r="I9" s="83"/>
      <c r="J9" s="83"/>
    </row>
    <row r="10" spans="2:10" ht="16.95" customHeight="1">
      <c r="B10" s="114" t="s">
        <v>50</v>
      </c>
      <c r="C10" s="114"/>
      <c r="D10" s="114"/>
      <c r="E10" s="114"/>
      <c r="F10" s="31" t="s">
        <v>65</v>
      </c>
      <c r="G10" s="83"/>
      <c r="H10" s="83"/>
      <c r="I10" s="83"/>
      <c r="J10" s="83"/>
    </row>
    <row r="11" spans="2:10" ht="33.75" customHeight="1">
      <c r="B11" s="114" t="s">
        <v>51</v>
      </c>
      <c r="C11" s="114"/>
      <c r="D11" s="114"/>
      <c r="E11" s="114"/>
      <c r="F11" s="83"/>
      <c r="G11" s="83"/>
      <c r="H11" s="83"/>
      <c r="I11" s="83"/>
      <c r="J11" s="83"/>
    </row>
    <row r="12" spans="2:5" ht="33.75" customHeight="1" thickBot="1">
      <c r="B12" s="117" t="s">
        <v>52</v>
      </c>
      <c r="C12" s="117"/>
      <c r="D12" s="117"/>
      <c r="E12" s="117"/>
    </row>
    <row r="13" spans="2:10" ht="34.2" customHeight="1" thickBot="1">
      <c r="B13" s="110" t="s">
        <v>3</v>
      </c>
      <c r="C13" s="111"/>
      <c r="D13" s="111"/>
      <c r="E13" s="111"/>
      <c r="F13" s="111"/>
      <c r="G13" s="112"/>
      <c r="H13" s="32" t="s">
        <v>14</v>
      </c>
      <c r="I13" s="32" t="s">
        <v>137</v>
      </c>
      <c r="J13" s="32" t="s">
        <v>4</v>
      </c>
    </row>
    <row r="14" spans="2:10" ht="15">
      <c r="B14" s="33" t="s">
        <v>138</v>
      </c>
      <c r="C14" s="34"/>
      <c r="D14" s="35"/>
      <c r="E14" s="35"/>
      <c r="F14" s="35"/>
      <c r="G14" s="36"/>
      <c r="H14" s="37"/>
      <c r="I14" s="38"/>
      <c r="J14" s="99">
        <f>SUM(J15:J16)</f>
        <v>320</v>
      </c>
    </row>
    <row r="15" spans="2:10" ht="17.4" customHeight="1">
      <c r="B15" s="40" t="s">
        <v>53</v>
      </c>
      <c r="G15" s="41"/>
      <c r="H15" s="37">
        <v>3</v>
      </c>
      <c r="I15" s="38">
        <f>'À LIRE'!D33</f>
        <v>0</v>
      </c>
      <c r="J15" s="39">
        <f>I15*H15</f>
        <v>0</v>
      </c>
    </row>
    <row r="16" spans="2:10" ht="15">
      <c r="B16" s="40" t="s">
        <v>80</v>
      </c>
      <c r="G16" s="41"/>
      <c r="H16" s="37">
        <v>4</v>
      </c>
      <c r="I16" s="38">
        <f>'À LIRE'!C33</f>
        <v>80</v>
      </c>
      <c r="J16" s="39">
        <f>I16*H16</f>
        <v>320</v>
      </c>
    </row>
    <row r="17" spans="2:10" ht="15">
      <c r="B17" s="40"/>
      <c r="G17" s="41"/>
      <c r="H17" s="42"/>
      <c r="I17" s="38"/>
      <c r="J17" s="39"/>
    </row>
    <row r="18" spans="2:10" ht="17.4" customHeight="1">
      <c r="B18" s="43" t="s">
        <v>17</v>
      </c>
      <c r="G18" s="41"/>
      <c r="H18" s="37"/>
      <c r="I18" s="38"/>
      <c r="J18" s="99">
        <f>SUM(J19:J23)</f>
        <v>4080</v>
      </c>
    </row>
    <row r="19" spans="2:10" ht="17.4" customHeight="1">
      <c r="B19" s="44" t="s">
        <v>18</v>
      </c>
      <c r="G19" s="41"/>
      <c r="H19" s="37">
        <v>8</v>
      </c>
      <c r="I19" s="38">
        <v>80</v>
      </c>
      <c r="J19" s="39">
        <f aca="true" t="shared" si="0" ref="J19:J27">I19*H19</f>
        <v>640</v>
      </c>
    </row>
    <row r="20" spans="2:10" ht="17.4" customHeight="1">
      <c r="B20" s="44" t="s">
        <v>20</v>
      </c>
      <c r="G20" s="41"/>
      <c r="H20" s="37">
        <v>7</v>
      </c>
      <c r="I20" s="38">
        <v>80</v>
      </c>
      <c r="J20" s="39">
        <f t="shared" si="0"/>
        <v>560</v>
      </c>
    </row>
    <row r="21" spans="2:10" ht="15">
      <c r="B21" s="40" t="s">
        <v>23</v>
      </c>
      <c r="G21" s="41"/>
      <c r="H21" s="37">
        <v>29</v>
      </c>
      <c r="I21" s="38">
        <v>80</v>
      </c>
      <c r="J21" s="39">
        <f t="shared" si="0"/>
        <v>2320</v>
      </c>
    </row>
    <row r="22" spans="2:10" ht="15">
      <c r="B22" s="40" t="s">
        <v>21</v>
      </c>
      <c r="G22" s="41"/>
      <c r="H22" s="37">
        <v>2</v>
      </c>
      <c r="I22" s="38">
        <v>80</v>
      </c>
      <c r="J22" s="45">
        <f>I22*H22</f>
        <v>160</v>
      </c>
    </row>
    <row r="23" spans="2:10" ht="15">
      <c r="B23" s="40" t="s">
        <v>24</v>
      </c>
      <c r="G23" s="41"/>
      <c r="H23" s="37">
        <v>5</v>
      </c>
      <c r="I23" s="38">
        <v>80</v>
      </c>
      <c r="J23" s="39">
        <f t="shared" si="0"/>
        <v>400</v>
      </c>
    </row>
    <row r="24" spans="2:10" ht="15">
      <c r="B24" s="46" t="s">
        <v>43</v>
      </c>
      <c r="H24" s="47"/>
      <c r="I24" s="38"/>
      <c r="J24" s="99">
        <f>SUM(J25:J27)</f>
        <v>240</v>
      </c>
    </row>
    <row r="25" spans="2:10" ht="15">
      <c r="B25" s="44" t="s">
        <v>44</v>
      </c>
      <c r="H25" s="47">
        <v>1.5</v>
      </c>
      <c r="I25" s="38">
        <v>80</v>
      </c>
      <c r="J25" s="39">
        <f t="shared" si="0"/>
        <v>120</v>
      </c>
    </row>
    <row r="26" spans="2:10" ht="15">
      <c r="B26" s="44" t="s">
        <v>46</v>
      </c>
      <c r="H26" s="47">
        <v>1</v>
      </c>
      <c r="I26" s="38">
        <v>80</v>
      </c>
      <c r="J26" s="39">
        <f t="shared" si="0"/>
        <v>80</v>
      </c>
    </row>
    <row r="27" spans="2:10" ht="15">
      <c r="B27" s="44" t="s">
        <v>45</v>
      </c>
      <c r="H27" s="47">
        <v>0.5</v>
      </c>
      <c r="I27" s="38">
        <v>80</v>
      </c>
      <c r="J27" s="39">
        <f t="shared" si="0"/>
        <v>40</v>
      </c>
    </row>
    <row r="28" spans="2:12" ht="15">
      <c r="B28" s="48"/>
      <c r="C28" s="49"/>
      <c r="D28" s="49"/>
      <c r="E28" s="49"/>
      <c r="F28" s="49"/>
      <c r="G28" s="50" t="s">
        <v>5</v>
      </c>
      <c r="H28" s="51"/>
      <c r="I28" s="52"/>
      <c r="J28" s="53">
        <f>J14+J18+J24</f>
        <v>4640</v>
      </c>
      <c r="L28" s="20"/>
    </row>
    <row r="29" spans="2:10" ht="15">
      <c r="B29" s="54" t="s">
        <v>19</v>
      </c>
      <c r="G29" s="55"/>
      <c r="H29" s="56"/>
      <c r="I29" s="56"/>
      <c r="J29" s="57"/>
    </row>
    <row r="30" spans="2:10" ht="15">
      <c r="B30" s="54" t="s">
        <v>31</v>
      </c>
      <c r="G30" s="41"/>
      <c r="H30" s="47"/>
      <c r="I30" s="58"/>
      <c r="J30" s="45"/>
    </row>
    <row r="31" spans="2:10" ht="15">
      <c r="B31" s="44" t="s">
        <v>25</v>
      </c>
      <c r="G31" s="41"/>
      <c r="H31" s="47">
        <v>1</v>
      </c>
      <c r="I31" s="38">
        <v>250</v>
      </c>
      <c r="J31" s="45">
        <f>I31*H31</f>
        <v>250</v>
      </c>
    </row>
    <row r="32" spans="2:11" ht="15">
      <c r="B32" s="54" t="s">
        <v>16</v>
      </c>
      <c r="G32" s="41"/>
      <c r="H32" s="59">
        <v>160</v>
      </c>
      <c r="I32" s="60">
        <v>0.68</v>
      </c>
      <c r="J32" s="61">
        <f>I32*H32</f>
        <v>108.80000000000001</v>
      </c>
      <c r="K32" s="1" t="s">
        <v>27</v>
      </c>
    </row>
    <row r="33" spans="2:11" ht="15" customHeight="1">
      <c r="B33" s="54" t="s">
        <v>15</v>
      </c>
      <c r="G33" s="62"/>
      <c r="H33" s="63">
        <v>0.15</v>
      </c>
      <c r="I33" s="64"/>
      <c r="J33" s="65">
        <f>J28*H33</f>
        <v>696</v>
      </c>
      <c r="K33" s="19" t="s">
        <v>81</v>
      </c>
    </row>
    <row r="34" spans="2:12" ht="15">
      <c r="B34" s="40"/>
      <c r="G34" s="66" t="s">
        <v>11</v>
      </c>
      <c r="H34" s="67"/>
      <c r="I34" s="68" t="s">
        <v>9</v>
      </c>
      <c r="J34" s="69">
        <f>0.05*SUM(J28:J33)</f>
        <v>284.74</v>
      </c>
      <c r="L34" s="20"/>
    </row>
    <row r="35" spans="2:12" ht="17.4" thickBot="1">
      <c r="B35" s="70"/>
      <c r="C35" s="71"/>
      <c r="D35" s="71"/>
      <c r="E35" s="71"/>
      <c r="F35" s="71"/>
      <c r="G35" s="72"/>
      <c r="H35" s="73"/>
      <c r="I35" s="74" t="s">
        <v>10</v>
      </c>
      <c r="J35" s="75">
        <f>0.09975*SUM(J28:J33)</f>
        <v>568.0563000000001</v>
      </c>
      <c r="L35" s="20"/>
    </row>
    <row r="36" spans="2:10" ht="18" thickBot="1" thickTop="1">
      <c r="B36" s="40" t="s">
        <v>26</v>
      </c>
      <c r="H36" s="76">
        <v>1</v>
      </c>
      <c r="I36" s="60">
        <v>75</v>
      </c>
      <c r="J36" s="65">
        <f>I36</f>
        <v>75</v>
      </c>
    </row>
    <row r="37" spans="2:10" ht="18.6" thickBot="1">
      <c r="B37" s="77"/>
      <c r="C37" s="78"/>
      <c r="D37" s="78"/>
      <c r="E37" s="78"/>
      <c r="F37" s="78"/>
      <c r="G37" s="79"/>
      <c r="H37" s="80"/>
      <c r="I37" s="81" t="s">
        <v>6</v>
      </c>
      <c r="J37" s="82">
        <f>J28+J34+J35+J36</f>
        <v>5567.7963</v>
      </c>
    </row>
    <row r="38" spans="2:10" ht="16.95" customHeight="1">
      <c r="B38" s="113" t="s">
        <v>66</v>
      </c>
      <c r="C38" s="113"/>
      <c r="D38" s="113"/>
      <c r="E38" s="113"/>
      <c r="F38" s="113"/>
      <c r="G38" s="113"/>
      <c r="H38" s="113"/>
      <c r="I38" s="113"/>
      <c r="J38" s="113"/>
    </row>
    <row r="39" spans="2:10" ht="15">
      <c r="B39" s="114"/>
      <c r="C39" s="114"/>
      <c r="D39" s="114"/>
      <c r="E39" s="114"/>
      <c r="F39" s="114"/>
      <c r="G39" s="114"/>
      <c r="H39" s="114"/>
      <c r="I39" s="114"/>
      <c r="J39" s="114"/>
    </row>
    <row r="40" ht="18.6" customHeight="1">
      <c r="B40" s="1" t="s">
        <v>22</v>
      </c>
    </row>
    <row r="41" ht="15" customHeight="1">
      <c r="B41" s="1" t="s">
        <v>69</v>
      </c>
    </row>
    <row r="42" spans="2:11" ht="41.4" customHeight="1">
      <c r="B42" s="115" t="s">
        <v>71</v>
      </c>
      <c r="C42" s="115"/>
      <c r="D42" s="115"/>
      <c r="E42" s="115"/>
      <c r="F42" s="115"/>
      <c r="G42" s="115"/>
      <c r="H42" s="115"/>
      <c r="I42" s="115"/>
      <c r="J42" s="115"/>
      <c r="K42" s="21" t="s">
        <v>72</v>
      </c>
    </row>
    <row r="44" spans="2:9" ht="15">
      <c r="B44" s="1" t="s">
        <v>67</v>
      </c>
      <c r="F44" s="15"/>
      <c r="G44" s="15"/>
      <c r="H44" s="15"/>
      <c r="I44" s="15"/>
    </row>
    <row r="46" spans="2:5" ht="15">
      <c r="B46" s="1" t="s">
        <v>68</v>
      </c>
      <c r="D46" s="15"/>
      <c r="E46" s="15"/>
    </row>
  </sheetData>
  <mergeCells count="8">
    <mergeCell ref="B13:G13"/>
    <mergeCell ref="B38:J39"/>
    <mergeCell ref="B42:J42"/>
    <mergeCell ref="F7:G7"/>
    <mergeCell ref="B9:E9"/>
    <mergeCell ref="B10:E10"/>
    <mergeCell ref="B11:E11"/>
    <mergeCell ref="B12:E1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de Bassin de l'Etchemin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</dc:creator>
  <cp:keywords/>
  <dc:description/>
  <cp:lastModifiedBy>Véronique Brochu</cp:lastModifiedBy>
  <cp:lastPrinted>2020-08-27T15:44:24Z</cp:lastPrinted>
  <dcterms:created xsi:type="dcterms:W3CDTF">2016-08-30T17:47:35Z</dcterms:created>
  <dcterms:modified xsi:type="dcterms:W3CDTF">2024-04-08T14:44:58Z</dcterms:modified>
  <cp:category/>
  <cp:version/>
  <cp:contentType/>
  <cp:contentStatus/>
</cp:coreProperties>
</file>